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sv2\観光交通課\ー交通政策ー\☆☆交通政策室☆☆H31\I0905市営駐車場・駅周辺\090データ分析\公営企業に係る経営比較分析表\四国中央市\"/>
    </mc:Choice>
  </mc:AlternateContent>
  <workbookProtection workbookAlgorithmName="SHA-512" workbookHashValue="4CNEJZz6kW2jjew+4ADt58gNTjPsuT9WN0WLOMx1sUS3RMvyX+PmS5bFpBle5AoU4sd8T380K2vbDcJgP0RZpg==" workbookSaltValue="HMayWUG8L91I7pgJue2bKw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CS30" i="4"/>
  <c r="IT76" i="4"/>
  <c r="CS51" i="4"/>
  <c r="HJ30" i="4"/>
  <c r="MA51" i="4"/>
  <c r="BZ76" i="4"/>
  <c r="C11" i="5"/>
  <c r="D11" i="5"/>
  <c r="E11" i="5"/>
  <c r="B11" i="5"/>
  <c r="BK76" i="4" l="1"/>
  <c r="LH51" i="4"/>
  <c r="BZ51" i="4"/>
  <c r="LT76" i="4"/>
  <c r="GQ51" i="4"/>
  <c r="LH30" i="4"/>
  <c r="IE76" i="4"/>
  <c r="BZ30" i="4"/>
  <c r="GQ30" i="4"/>
  <c r="HP76" i="4"/>
  <c r="BG30" i="4"/>
  <c r="BG51" i="4"/>
  <c r="AV76" i="4"/>
  <c r="KO51" i="4"/>
  <c r="LE76" i="4"/>
  <c r="KO30" i="4"/>
  <c r="FX51" i="4"/>
  <c r="FX30" i="4"/>
  <c r="HA76" i="4"/>
  <c r="AN51" i="4"/>
  <c r="FE30" i="4"/>
  <c r="JV30" i="4"/>
  <c r="AN30" i="4"/>
  <c r="AG76" i="4"/>
  <c r="JV51" i="4"/>
  <c r="KP76" i="4"/>
  <c r="FE51" i="4"/>
  <c r="R76" i="4"/>
  <c r="JC51" i="4"/>
  <c r="KA76" i="4"/>
  <c r="EL51" i="4"/>
  <c r="JC30" i="4"/>
  <c r="GL76" i="4"/>
  <c r="U51" i="4"/>
  <c r="EL30" i="4"/>
  <c r="U30" i="4"/>
</calcChain>
</file>

<file path=xl/sharedStrings.xml><?xml version="1.0" encoding="utf-8"?>
<sst xmlns="http://schemas.openxmlformats.org/spreadsheetml/2006/main" count="278" uniqueCount="135">
  <si>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</si>
  <si>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</si>
  <si>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</si>
  <si>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</si>
  <si>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</si>
  <si>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</si>
  <si>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</si>
  <si>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</si>
  <si>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</si>
  <si>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</si>
  <si>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</si>
  <si>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</si>
  <si>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</si>
  <si>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</si>
  <si>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</si>
  <si>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</si>
  <si>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</si>
  <si>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</si>
  <si>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</si>
  <si>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</si>
  <si>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</si>
  <si>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</si>
  <si>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平成30年度全国平均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</si>
  <si>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</si>
  <si>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</si>
  <si>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</si>
  <si>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</si>
  <si>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</si>
  <si>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</si>
  <si>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</si>
  <si>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</si>
  <si>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</si>
  <si>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</si>
  <si>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</si>
  <si>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</si>
  <si>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</si>
  <si>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</si>
  <si>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</si>
  <si>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</si>
  <si>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</si>
  <si>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</si>
  <si>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</si>
  <si>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</si>
  <si>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</si>
  <si>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</si>
  <si>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</si>
  <si>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</si>
  <si>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</si>
  <si>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</si>
  <si>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</si>
  <si>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</si>
  <si>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</si>
  <si>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</si>
  <si>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</si>
  <si>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</si>
  <si>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</si>
  <si>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</si>
  <si>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</si>
  <si>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</si>
  <si>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</si>
  <si>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</si>
  <si>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</si>
  <si>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</si>
  <si>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</si>
  <si>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</si>
  <si>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</si>
  <si>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</si>
  <si>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</si>
  <si>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</si>
  <si>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</si>
  <si>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</si>
  <si>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</si>
  <si>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</si>
  <si>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</si>
  <si>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</si>
  <si>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</si>
  <si>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</si>
  <si>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</si>
  <si>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</si>
  <si>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</si>
  <si>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</si>
  <si>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</si>
  <si>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</si>
  <si>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</si>
  <si>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</si>
  <si>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</si>
  <si>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</si>
  <si>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</si>
  <si>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</si>
  <si>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</si>
  <si>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</si>
  <si>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</si>
  <si>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</si>
  <si>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</si>
  <si>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</si>
  <si>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</si>
  <si>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</si>
  <si>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</si>
  <si>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</si>
  <si>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</si>
  <si>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</si>
  <si>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</si>
  <si>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当該値(N-4)</t>
    <phoneticPr fontId="5"/>
  </si>
  <si>
    <t>当該値(N-3)</t>
    <phoneticPr fontId="5"/>
  </si>
  <si>
    <t>当該値(N-2)</t>
    <phoneticPr fontId="5"/>
  </si>
  <si>
    <t>当該値(N)</t>
    <phoneticPr fontId="5"/>
  </si>
  <si>
    <t>当該値(N-1)</t>
    <phoneticPr fontId="5"/>
  </si>
  <si>
    <t>当該値(N-1)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</si>
  <si>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</si>
  <si>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</si>
  <si>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</si>
  <si>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</si>
  <si>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</si>
  <si>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愛媛県　四国中央市</t>
  </si>
  <si>
    <t>栄町第1駐車場</t>
  </si>
  <si>
    <t>法非適用</t>
  </si>
  <si>
    <t>駐車場整備事業</t>
  </si>
  <si>
    <t>-</t>
  </si>
  <si>
    <t>Ａ１Ｂ１</t>
  </si>
  <si>
    <t>非設置</t>
  </si>
  <si>
    <t>該当数値なし</t>
  </si>
  <si>
    <t>その他駐車場</t>
  </si>
  <si>
    <t>立体式</t>
  </si>
  <si>
    <t>駅</t>
  </si>
  <si>
    <t>無</t>
  </si>
  <si>
    <t>導入なし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</si>
  <si>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</si>
  <si>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</si>
  <si>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</si>
  <si>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</si>
  <si>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</si>
  <si>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「⑥有形固定資産減価償却率」、「⑨累積欠損金比率」ともに該当数値がないため分析は困難である。しかし、「⑧設備投資見込額」、「⑩企業債残高対料金収入比率」ともに０であることから、当面の間は安定した経営が期待できる。
　敷地の地価については、当該駐車場用地の周辺地価と比較して大きく変わりはない。</t>
    <rPh sb="109" eb="111">
      <t>シキチ</t>
    </rPh>
    <rPh sb="112" eb="114">
      <t>チカ</t>
    </rPh>
    <rPh sb="120" eb="122">
      <t>トウガイ</t>
    </rPh>
    <rPh sb="122" eb="125">
      <t>チュウシャジョウ</t>
    </rPh>
    <rPh sb="125" eb="127">
      <t>ヨウチ</t>
    </rPh>
    <rPh sb="128" eb="130">
      <t>シュウヘン</t>
    </rPh>
    <rPh sb="130" eb="132">
      <t>チカ</t>
    </rPh>
    <rPh sb="133" eb="135">
      <t>ヒカク</t>
    </rPh>
    <rPh sb="137" eb="138">
      <t>オオ</t>
    </rPh>
    <rPh sb="140" eb="141">
      <t>カ</t>
    </rPh>
    <phoneticPr fontId="15"/>
  </si>
  <si>
    <t>　「⑪稼働率」は概ね50％前後で推移しており、安定した需要があるといえる。なお、稼働率が50％前後である理由は、商店街に近く、一部が買い物客用無料区間であるためである。</t>
    <phoneticPr fontId="15"/>
  </si>
  <si>
    <t>　市街地中心部の基幹的な駐車場であり、経営的にも安定しているが、将来的に老朽化に伴う多額費用が見込まれるため、計画的な設備の更新や修繕を行うなど、安定した経営の維持に努める必要がある。</t>
    <rPh sb="32" eb="35">
      <t>ショウライテキ</t>
    </rPh>
    <rPh sb="36" eb="39">
      <t>ロウキュウカ</t>
    </rPh>
    <rPh sb="40" eb="41">
      <t>トモナ</t>
    </rPh>
    <rPh sb="42" eb="44">
      <t>タガク</t>
    </rPh>
    <rPh sb="44" eb="46">
      <t>ヒヨウ</t>
    </rPh>
    <rPh sb="47" eb="49">
      <t>ミコ</t>
    </rPh>
    <rPh sb="55" eb="58">
      <t>ケイカクテキ</t>
    </rPh>
    <rPh sb="59" eb="61">
      <t>セツビ</t>
    </rPh>
    <rPh sb="62" eb="64">
      <t>コウシン</t>
    </rPh>
    <rPh sb="65" eb="67">
      <t>シュウゼン</t>
    </rPh>
    <rPh sb="68" eb="69">
      <t>オコナ</t>
    </rPh>
    <rPh sb="73" eb="75">
      <t>アンテイ</t>
    </rPh>
    <rPh sb="77" eb="79">
      <t>ケイエイ</t>
    </rPh>
    <rPh sb="80" eb="82">
      <t>イジ</t>
    </rPh>
    <rPh sb="83" eb="84">
      <t>ツト</t>
    </rPh>
    <rPh sb="86" eb="88">
      <t>ヒツヨウ</t>
    </rPh>
    <phoneticPr fontId="15"/>
  </si>
  <si>
    <t>　経常収支比率は単年度の収支が黒字であることを示す100%を大きく上回って推移しており、また、他会計からの繰入金もないことから、現時点では経営の健全性は確保出来ている。
　なお、各指標については「①収益的収支率」は類似施設平均値に近く、「④売上高ＧＯＰ比率」は類似施設平均値を上回っており、「⑤ＥＢＩＴＤＡ」は概ね安定した数値を保っているが、類似施設平均値よりも低い状況である。</t>
    <rPh sb="1" eb="3">
      <t>ケイジョウ</t>
    </rPh>
    <rPh sb="3" eb="5">
      <t>シュウシ</t>
    </rPh>
    <rPh sb="5" eb="7">
      <t>ヒリツ</t>
    </rPh>
    <rPh sb="8" eb="11">
      <t>タンネンド</t>
    </rPh>
    <rPh sb="12" eb="14">
      <t>シュウシ</t>
    </rPh>
    <rPh sb="15" eb="17">
      <t>クロジ</t>
    </rPh>
    <rPh sb="23" eb="24">
      <t>シメ</t>
    </rPh>
    <rPh sb="30" eb="31">
      <t>オオ</t>
    </rPh>
    <rPh sb="33" eb="35">
      <t>ウワマワ</t>
    </rPh>
    <rPh sb="37" eb="39">
      <t>スイイ</t>
    </rPh>
    <rPh sb="47" eb="48">
      <t>タ</t>
    </rPh>
    <rPh sb="48" eb="50">
      <t>カイケイ</t>
    </rPh>
    <rPh sb="55" eb="56">
      <t>キン</t>
    </rPh>
    <rPh sb="64" eb="67">
      <t>ゲンジテン</t>
    </rPh>
    <rPh sb="69" eb="71">
      <t>ケイエイ</t>
    </rPh>
    <rPh sb="72" eb="75">
      <t>ケンゼンセイ</t>
    </rPh>
    <rPh sb="76" eb="78">
      <t>カクホ</t>
    </rPh>
    <rPh sb="78" eb="80">
      <t>デキ</t>
    </rPh>
    <rPh sb="89" eb="92">
      <t>カクシヒョウ</t>
    </rPh>
    <rPh sb="107" eb="109">
      <t>ルイジ</t>
    </rPh>
    <rPh sb="109" eb="111">
      <t>シセツ</t>
    </rPh>
    <rPh sb="111" eb="114">
      <t>ヘイキンチ</t>
    </rPh>
    <rPh sb="115" eb="116">
      <t>チカ</t>
    </rPh>
    <rPh sb="183" eb="185">
      <t>ジョウキョウ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</si>
</sst>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2" applyFont="1" applyBorder="1" applyAlignment="1" applyProtection="1">
      <alignment horizontal="left" vertical="top" wrapText="1"/>
      <protection locked="0"/>
    </xf>
    <xf numFmtId="0" fontId="6" fillId="0" borderId="0" xfId="2" applyFont="1" applyBorder="1" applyAlignment="1" applyProtection="1">
      <alignment horizontal="left" vertical="top" wrapText="1"/>
      <protection locked="0"/>
    </xf>
    <xf numFmtId="0" fontId="6" fillId="0" borderId="10" xfId="2" applyFont="1" applyBorder="1" applyAlignment="1" applyProtection="1">
      <alignment horizontal="left" vertical="top" wrapText="1"/>
      <protection locked="0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2" applyFont="1" applyBorder="1" applyAlignment="1" applyProtection="1">
      <alignment horizontal="left" vertical="top" wrapText="1"/>
      <protection locked="0"/>
    </xf>
    <xf numFmtId="0" fontId="6" fillId="0" borderId="1" xfId="2" applyFont="1" applyBorder="1" applyAlignment="1" applyProtection="1">
      <alignment horizontal="left" vertical="top" wrapText="1"/>
      <protection locked="0"/>
    </xf>
    <xf numFmtId="0" fontId="6" fillId="0" borderId="12" xfId="2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244.6</c:v>
                </c:pt>
                <c:pt idx="1">
                  <c:v>223</c:v>
                </c:pt>
                <c:pt idx="2">
                  <c:v>241.3</c:v>
                </c:pt>
                <c:pt idx="3">
                  <c:v>234.7</c:v>
                </c:pt>
                <c:pt idx="4">
                  <c:v>234.7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C17-4B93-9F45-7DB7B1568B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69091072"/>
        <c:axId val="-669086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172.3</c:v>
                </c:pt>
                <c:pt idx="1">
                  <c:v>218.5</c:v>
                </c:pt>
                <c:pt idx="2">
                  <c:v>151.19999999999999</c:v>
                </c:pt>
                <c:pt idx="3">
                  <c:v>212.4</c:v>
                </c:pt>
                <c:pt idx="4">
                  <c:v>241.8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C17-4B93-9F45-7DB7B1568B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69091072"/>
        <c:axId val="-669086176"/>
      </c:lineChart>
      <c:dateAx>
        <c:axId val="-669091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669086176"/>
        <c:crosses val="autoZero"/>
        <c:auto val="1"/>
        <c:lblOffset val="100"/>
        <c:baseTimeUnit val="years"/>
      </c:dateAx>
      <c:valAx>
        <c:axId val="-669086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-6690910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088-4FC0-809E-6185285E17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69079104"/>
        <c:axId val="-787769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254</c:v>
                </c:pt>
                <c:pt idx="1">
                  <c:v>280</c:v>
                </c:pt>
                <c:pt idx="2">
                  <c:v>239.6</c:v>
                </c:pt>
                <c:pt idx="3">
                  <c:v>224.1</c:v>
                </c:pt>
                <c:pt idx="4">
                  <c:v>155.19999999999999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088-4FC0-809E-6185285E17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69079104"/>
        <c:axId val="-787769232"/>
      </c:lineChart>
      <c:dateAx>
        <c:axId val="-669079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787769232"/>
        <c:crosses val="autoZero"/>
        <c:auto val="1"/>
        <c:lblOffset val="100"/>
        <c:baseTimeUnit val="years"/>
      </c:dateAx>
      <c:valAx>
        <c:axId val="-787769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-6690791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2AD-44BD-BA0E-16412F9EE9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429625008"/>
        <c:axId val="-429625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2AD-44BD-BA0E-16412F9EE9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29625008"/>
        <c:axId val="-429625552"/>
      </c:lineChart>
      <c:dateAx>
        <c:axId val="-429625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429625552"/>
        <c:crosses val="autoZero"/>
        <c:auto val="1"/>
        <c:lblOffset val="100"/>
        <c:baseTimeUnit val="years"/>
      </c:dateAx>
      <c:valAx>
        <c:axId val="-429625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-4296250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D0C-49AD-B17A-A9538D53A9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429619568"/>
        <c:axId val="-429619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0C-49AD-B17A-A9538D53A9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29619568"/>
        <c:axId val="-429619024"/>
      </c:lineChart>
      <c:dateAx>
        <c:axId val="-4296195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429619024"/>
        <c:crosses val="autoZero"/>
        <c:auto val="1"/>
        <c:lblOffset val="100"/>
        <c:baseTimeUnit val="years"/>
      </c:dateAx>
      <c:valAx>
        <c:axId val="-429619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-4296195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D8B-4FF5-99C7-ECD8DF8FC5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429615760"/>
        <c:axId val="-429618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5.7</c:v>
                </c:pt>
                <c:pt idx="1">
                  <c:v>4.7</c:v>
                </c:pt>
                <c:pt idx="2">
                  <c:v>4</c:v>
                </c:pt>
                <c:pt idx="3">
                  <c:v>2.4</c:v>
                </c:pt>
                <c:pt idx="4">
                  <c:v>2.2999999999999998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D8B-4FF5-99C7-ECD8DF8FC5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29615760"/>
        <c:axId val="-429618480"/>
      </c:lineChart>
      <c:dateAx>
        <c:axId val="-429615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429618480"/>
        <c:crosses val="autoZero"/>
        <c:auto val="1"/>
        <c:lblOffset val="100"/>
        <c:baseTimeUnit val="years"/>
      </c:dateAx>
      <c:valAx>
        <c:axId val="-429618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-4296157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20-47B6-80EA-95F1449B21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429622288"/>
        <c:axId val="-42962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48</c:v>
                </c:pt>
                <c:pt idx="1">
                  <c:v>46</c:v>
                </c:pt>
                <c:pt idx="2">
                  <c:v>39</c:v>
                </c:pt>
                <c:pt idx="3">
                  <c:v>25</c:v>
                </c:pt>
                <c:pt idx="4">
                  <c:v>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20-47B6-80EA-95F1449B21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29622288"/>
        <c:axId val="-429627184"/>
      </c:lineChart>
      <c:dateAx>
        <c:axId val="-429622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429627184"/>
        <c:crosses val="autoZero"/>
        <c:auto val="1"/>
        <c:lblOffset val="100"/>
        <c:baseTimeUnit val="years"/>
      </c:dateAx>
      <c:valAx>
        <c:axId val="-42962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-4296222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44.9</c:v>
                </c:pt>
                <c:pt idx="1">
                  <c:v>49.2</c:v>
                </c:pt>
                <c:pt idx="2">
                  <c:v>52.5</c:v>
                </c:pt>
                <c:pt idx="3">
                  <c:v>46.6</c:v>
                </c:pt>
                <c:pt idx="4">
                  <c:v>44.9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192-4533-A7F3-B6973F8EAB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429616848"/>
        <c:axId val="-429617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136.69999999999999</c:v>
                </c:pt>
                <c:pt idx="1">
                  <c:v>138.9</c:v>
                </c:pt>
                <c:pt idx="2">
                  <c:v>139.69999999999999</c:v>
                </c:pt>
                <c:pt idx="3">
                  <c:v>139.30000000000001</c:v>
                </c:pt>
                <c:pt idx="4">
                  <c:v>136.30000000000001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192-4533-A7F3-B6973F8EAB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29616848"/>
        <c:axId val="-429617936"/>
      </c:lineChart>
      <c:dateAx>
        <c:axId val="-429616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429617936"/>
        <c:crosses val="autoZero"/>
        <c:auto val="1"/>
        <c:lblOffset val="100"/>
        <c:baseTimeUnit val="years"/>
      </c:dateAx>
      <c:valAx>
        <c:axId val="-429617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-4296168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59.1</c:v>
                </c:pt>
                <c:pt idx="1">
                  <c:v>55.2</c:v>
                </c:pt>
                <c:pt idx="2">
                  <c:v>58.6</c:v>
                </c:pt>
                <c:pt idx="3">
                  <c:v>57.4</c:v>
                </c:pt>
                <c:pt idx="4">
                  <c:v>57.4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0FE-42BF-9859-843AFCA4E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429617392"/>
        <c:axId val="-429616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33.6</c:v>
                </c:pt>
                <c:pt idx="1">
                  <c:v>33.200000000000003</c:v>
                </c:pt>
                <c:pt idx="2">
                  <c:v>29.6</c:v>
                </c:pt>
                <c:pt idx="3">
                  <c:v>29.2</c:v>
                </c:pt>
                <c:pt idx="4">
                  <c:v>30.4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0FE-42BF-9859-843AFCA4E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29617392"/>
        <c:axId val="-429616304"/>
      </c:lineChart>
      <c:dateAx>
        <c:axId val="-429617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429616304"/>
        <c:crosses val="autoZero"/>
        <c:auto val="1"/>
        <c:lblOffset val="100"/>
        <c:baseTimeUnit val="years"/>
      </c:dateAx>
      <c:valAx>
        <c:axId val="-429616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-4296173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1758</c:v>
                </c:pt>
                <c:pt idx="1">
                  <c:v>1673</c:v>
                </c:pt>
                <c:pt idx="2">
                  <c:v>1891</c:v>
                </c:pt>
                <c:pt idx="3">
                  <c:v>1731</c:v>
                </c:pt>
                <c:pt idx="4">
                  <c:v>1731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810-46AC-BF2D-75D0A9104C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429620656"/>
        <c:axId val="-429615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44860</c:v>
                </c:pt>
                <c:pt idx="1">
                  <c:v>37496</c:v>
                </c:pt>
                <c:pt idx="2">
                  <c:v>31888</c:v>
                </c:pt>
                <c:pt idx="3">
                  <c:v>13314</c:v>
                </c:pt>
                <c:pt idx="4">
                  <c:v>23300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810-46AC-BF2D-75D0A9104C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29620656"/>
        <c:axId val="-429615216"/>
      </c:lineChart>
      <c:dateAx>
        <c:axId val="-429620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429615216"/>
        <c:crosses val="autoZero"/>
        <c:auto val="1"/>
        <c:lblOffset val="100"/>
        <c:baseTimeUnit val="years"/>
      </c:dateAx>
      <c:valAx>
        <c:axId val="-429615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-4296206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=""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=""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=""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=""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=""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=""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=""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=""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【16,102】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【199.3】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GB1" zoomScaleNormal="100" zoomScaleSheetLayoutView="70" workbookViewId="0">
      <selection activeCell="ND15" sqref="ND15:NR30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愛媛県四国中央市　栄町第1駐車場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Ａ１Ｂ１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駅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2170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121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立体式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43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118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導入なし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134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>
        <f>データ!$B$11</f>
        <v>41640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>
        <f>データ!$C$11</f>
        <v>42005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>
        <f>データ!$D$11</f>
        <v>42370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>
        <f>データ!$E$11</f>
        <v>42736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>
        <f>データ!$F$11</f>
        <v>43101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>
        <f>データ!$B$11</f>
        <v>41640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>
        <f>データ!$C$11</f>
        <v>42005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>
        <f>データ!$D$11</f>
        <v>42370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>
        <f>データ!$E$11</f>
        <v>42736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>
        <f>データ!$F$11</f>
        <v>43101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>
        <f>データ!$B$11</f>
        <v>41640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>
        <f>データ!$C$11</f>
        <v>42005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>
        <f>データ!$D$11</f>
        <v>42370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>
        <f>データ!$E$11</f>
        <v>42736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>
        <f>データ!$F$11</f>
        <v>43101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244.6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223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241.3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234.7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234.7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44.9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49.2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52.5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46.6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44.9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172.3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218.5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151.19999999999999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212.4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241.8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5.7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4.7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4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2.4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2.2999999999999998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136.69999999999999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138.9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139.69999999999999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139.30000000000001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136.30000000000001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131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30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132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>
        <f>データ!$B$11</f>
        <v>41640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>
        <f>データ!$C$11</f>
        <v>42005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>
        <f>データ!$D$11</f>
        <v>42370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>
        <f>データ!$E$11</f>
        <v>42736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>
        <f>データ!$F$11</f>
        <v>43101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>
        <f>データ!$B$11</f>
        <v>41640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>
        <f>データ!$C$11</f>
        <v>42005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>
        <f>データ!$D$11</f>
        <v>42370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>
        <f>データ!$E$11</f>
        <v>42736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>
        <f>データ!$F$11</f>
        <v>43101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>
        <f>データ!$B$11</f>
        <v>41640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>
        <f>データ!$C$11</f>
        <v>42005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>
        <f>データ!$D$11</f>
        <v>42370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>
        <f>データ!$E$11</f>
        <v>42736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>
        <f>データ!$F$11</f>
        <v>43101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5">
        <f>データ!AU7</f>
        <v>0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>
        <f>データ!AV7</f>
        <v>0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>
        <f>データ!AW7</f>
        <v>0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データ!AX7</f>
        <v>0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データ!AY7</f>
        <v>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59.1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55.2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58.6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57.4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57.4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5">
        <f>データ!BQ7</f>
        <v>1758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データ!BR7</f>
        <v>1673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データ!BS7</f>
        <v>1891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データ!BT7</f>
        <v>1731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データ!BU7</f>
        <v>1731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5">
        <f>データ!AZ7</f>
        <v>48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データ!BA7</f>
        <v>46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データ!BB7</f>
        <v>39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データ!BC7</f>
        <v>25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データ!BD7</f>
        <v>24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33.6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33.200000000000003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29.6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29.2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30.4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5">
        <f>データ!BV7</f>
        <v>44860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データ!BW7</f>
        <v>37496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データ!BX7</f>
        <v>31888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データ!BY7</f>
        <v>13314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データ!BZ7</f>
        <v>23300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31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6" t="s">
        <v>32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33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133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7">
        <f>データ!CM7</f>
        <v>10345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6" t="s">
        <v>34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6">
        <f>データ!$B$11</f>
        <v>41640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>
        <f>データ!$C$11</f>
        <v>42005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>
        <f>データ!$D$11</f>
        <v>42370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>
        <f>データ!$E$11</f>
        <v>42736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>
        <f>データ!$F$11</f>
        <v>43101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4"/>
      <c r="CP76" s="4"/>
      <c r="CQ76" s="4"/>
      <c r="CR76" s="4"/>
      <c r="CS76" s="4"/>
      <c r="CT76" s="4"/>
      <c r="CU76" s="4"/>
      <c r="CV76" s="127">
        <f>データ!CN7</f>
        <v>0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6">
        <f>データ!$B$11</f>
        <v>41640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>
        <f>データ!$C$11</f>
        <v>42005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>
        <f>データ!$D$11</f>
        <v>42370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>
        <f>データ!$E$11</f>
        <v>42736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>
        <f>データ!$F$11</f>
        <v>43101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6">
        <f>データ!$B$11</f>
        <v>41640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>
        <f>データ!$C$11</f>
        <v>42005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>
        <f>データ!$D$11</f>
        <v>42370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>
        <f>データ!$E$11</f>
        <v>42736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>
        <f>データ!$F$11</f>
        <v>43101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15">
      <c r="A77" s="2"/>
      <c r="B77" s="22"/>
      <c r="C77" s="4"/>
      <c r="D77" s="4"/>
      <c r="E77" s="4"/>
      <c r="F77" s="4"/>
      <c r="I77" s="139" t="s">
        <v>27</v>
      </c>
      <c r="J77" s="139"/>
      <c r="K77" s="139"/>
      <c r="L77" s="139"/>
      <c r="M77" s="139"/>
      <c r="N77" s="139"/>
      <c r="O77" s="139"/>
      <c r="P77" s="139"/>
      <c r="Q77" s="139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4"/>
      <c r="FZ77" s="4"/>
      <c r="GA77" s="4"/>
      <c r="GB77" s="4"/>
      <c r="GC77" s="139" t="s">
        <v>27</v>
      </c>
      <c r="GD77" s="139"/>
      <c r="GE77" s="139"/>
      <c r="GF77" s="139"/>
      <c r="GG77" s="139"/>
      <c r="GH77" s="139"/>
      <c r="GI77" s="139"/>
      <c r="GJ77" s="139"/>
      <c r="GK77" s="139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39" t="s">
        <v>27</v>
      </c>
      <c r="JS77" s="139"/>
      <c r="JT77" s="139"/>
      <c r="JU77" s="139"/>
      <c r="JV77" s="139"/>
      <c r="JW77" s="139"/>
      <c r="JX77" s="139"/>
      <c r="JY77" s="139"/>
      <c r="JZ77" s="139"/>
      <c r="KA77" s="119">
        <f>データ!CZ7</f>
        <v>0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0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0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15">
      <c r="A78" s="2"/>
      <c r="B78" s="22"/>
      <c r="C78" s="4"/>
      <c r="D78" s="4"/>
      <c r="E78" s="4"/>
      <c r="F78" s="4"/>
      <c r="I78" s="139" t="s">
        <v>29</v>
      </c>
      <c r="J78" s="139"/>
      <c r="K78" s="139"/>
      <c r="L78" s="139"/>
      <c r="M78" s="139"/>
      <c r="N78" s="139"/>
      <c r="O78" s="139"/>
      <c r="P78" s="139"/>
      <c r="Q78" s="139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4"/>
      <c r="FZ78" s="4"/>
      <c r="GA78" s="4"/>
      <c r="GB78" s="4"/>
      <c r="GC78" s="139" t="s">
        <v>29</v>
      </c>
      <c r="GD78" s="139"/>
      <c r="GE78" s="139"/>
      <c r="GF78" s="139"/>
      <c r="GG78" s="139"/>
      <c r="GH78" s="139"/>
      <c r="GI78" s="139"/>
      <c r="GJ78" s="139"/>
      <c r="GK78" s="139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39" t="s">
        <v>29</v>
      </c>
      <c r="JS78" s="139"/>
      <c r="JT78" s="139"/>
      <c r="JU78" s="139"/>
      <c r="JV78" s="139"/>
      <c r="JW78" s="139"/>
      <c r="JX78" s="139"/>
      <c r="JY78" s="139"/>
      <c r="JZ78" s="139"/>
      <c r="KA78" s="119">
        <f>データ!DE7</f>
        <v>254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280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239.6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224.1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155.19999999999999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【297.1】</v>
      </c>
      <c r="C88" s="46" t="str">
        <f>データ!AT6</f>
        <v>【5.3】</v>
      </c>
      <c r="D88" s="46" t="str">
        <f>データ!BE6</f>
        <v>【30】</v>
      </c>
      <c r="E88" s="46" t="str">
        <f>データ!DU6</f>
        <v>【199.3】</v>
      </c>
      <c r="F88" s="46" t="str">
        <f>データ!BP6</f>
        <v>【26.3】</v>
      </c>
      <c r="G88" s="46" t="str">
        <f>データ!CA6</f>
        <v>【16,102】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【103.6】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vu6PNzPuT2Vn4JXA3G28Xw6UjE6/TqjxXS1gNTpK/bEcy8+HK9MQOYbI0nYvo9UcdoxTCvF9HHpcBYQ3n02z7A==" saltValue="WjHGv6ozC0iFAJqg4T3paQ==" spinCount="100000" sheet="1" objects="1" scenarios="1" formatCells="0" formatColumns="0" formatRows="0"/>
  <mergeCells count="204"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62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63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64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65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66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67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68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69</v>
      </c>
      <c r="CN4" s="149" t="s">
        <v>70</v>
      </c>
      <c r="CO4" s="140" t="s">
        <v>71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72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73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100</v>
      </c>
      <c r="AK5" s="59" t="s">
        <v>101</v>
      </c>
      <c r="AL5" s="59" t="s">
        <v>91</v>
      </c>
      <c r="AM5" s="59" t="s">
        <v>92</v>
      </c>
      <c r="AN5" s="59" t="s">
        <v>93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102</v>
      </c>
      <c r="AV5" s="59" t="s">
        <v>103</v>
      </c>
      <c r="AW5" s="59" t="s">
        <v>104</v>
      </c>
      <c r="AX5" s="59" t="s">
        <v>92</v>
      </c>
      <c r="AY5" s="59" t="s">
        <v>105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102</v>
      </c>
      <c r="BG5" s="59" t="s">
        <v>101</v>
      </c>
      <c r="BH5" s="59" t="s">
        <v>91</v>
      </c>
      <c r="BI5" s="59" t="s">
        <v>92</v>
      </c>
      <c r="BJ5" s="59" t="s">
        <v>93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100</v>
      </c>
      <c r="BR5" s="59" t="s">
        <v>101</v>
      </c>
      <c r="BS5" s="59" t="s">
        <v>104</v>
      </c>
      <c r="BT5" s="59" t="s">
        <v>106</v>
      </c>
      <c r="BU5" s="59" t="s">
        <v>105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100</v>
      </c>
      <c r="CC5" s="59" t="s">
        <v>101</v>
      </c>
      <c r="CD5" s="59" t="s">
        <v>91</v>
      </c>
      <c r="CE5" s="59" t="s">
        <v>107</v>
      </c>
      <c r="CF5" s="59" t="s">
        <v>93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50"/>
      <c r="CN5" s="150"/>
      <c r="CO5" s="59" t="s">
        <v>100</v>
      </c>
      <c r="CP5" s="59" t="s">
        <v>103</v>
      </c>
      <c r="CQ5" s="59" t="s">
        <v>91</v>
      </c>
      <c r="CR5" s="59" t="s">
        <v>92</v>
      </c>
      <c r="CS5" s="59" t="s">
        <v>105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100</v>
      </c>
      <c r="DA5" s="59" t="s">
        <v>101</v>
      </c>
      <c r="DB5" s="59" t="s">
        <v>91</v>
      </c>
      <c r="DC5" s="59" t="s">
        <v>92</v>
      </c>
      <c r="DD5" s="59" t="s">
        <v>93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100</v>
      </c>
      <c r="DL5" s="59" t="s">
        <v>101</v>
      </c>
      <c r="DM5" s="59" t="s">
        <v>104</v>
      </c>
      <c r="DN5" s="59" t="s">
        <v>106</v>
      </c>
      <c r="DO5" s="59" t="s">
        <v>93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15">
      <c r="A6" s="49" t="s">
        <v>108</v>
      </c>
      <c r="B6" s="60">
        <f>B8</f>
        <v>2018</v>
      </c>
      <c r="C6" s="60">
        <f t="shared" ref="C6:X6" si="1">C8</f>
        <v>382132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1</v>
      </c>
      <c r="H6" s="60" t="str">
        <f>SUBSTITUTE(H8,"　","")</f>
        <v>愛媛県四国中央市</v>
      </c>
      <c r="I6" s="60" t="str">
        <f t="shared" si="1"/>
        <v>栄町第1駐車場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Ａ１Ｂ１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立体式</v>
      </c>
      <c r="R6" s="63">
        <f t="shared" si="1"/>
        <v>43</v>
      </c>
      <c r="S6" s="62" t="str">
        <f t="shared" si="1"/>
        <v>駅</v>
      </c>
      <c r="T6" s="62" t="str">
        <f t="shared" si="1"/>
        <v>無</v>
      </c>
      <c r="U6" s="63">
        <f t="shared" si="1"/>
        <v>2170</v>
      </c>
      <c r="V6" s="63">
        <f t="shared" si="1"/>
        <v>118</v>
      </c>
      <c r="W6" s="63">
        <f t="shared" si="1"/>
        <v>0</v>
      </c>
      <c r="X6" s="62" t="str">
        <f t="shared" si="1"/>
        <v>導入なし</v>
      </c>
      <c r="Y6" s="64">
        <f>IF(Y8="-",NA(),Y8)</f>
        <v>244.6</v>
      </c>
      <c r="Z6" s="64">
        <f t="shared" ref="Z6:AH6" si="2">IF(Z8="-",NA(),Z8)</f>
        <v>223</v>
      </c>
      <c r="AA6" s="64">
        <f t="shared" si="2"/>
        <v>241.3</v>
      </c>
      <c r="AB6" s="64">
        <f t="shared" si="2"/>
        <v>234.7</v>
      </c>
      <c r="AC6" s="64">
        <f t="shared" si="2"/>
        <v>234.7</v>
      </c>
      <c r="AD6" s="64">
        <f t="shared" si="2"/>
        <v>172.3</v>
      </c>
      <c r="AE6" s="64">
        <f t="shared" si="2"/>
        <v>218.5</v>
      </c>
      <c r="AF6" s="64">
        <f t="shared" si="2"/>
        <v>151.19999999999999</v>
      </c>
      <c r="AG6" s="64">
        <f t="shared" si="2"/>
        <v>212.4</v>
      </c>
      <c r="AH6" s="64">
        <f t="shared" si="2"/>
        <v>241.8</v>
      </c>
      <c r="AI6" s="61" t="str">
        <f>IF(AI8="-","",IF(AI8="-","【-】","【"&amp;SUBSTITUTE(TEXT(AI8,"#,##0.0"),"-","△")&amp;"】"))</f>
        <v>【297.1】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5.7</v>
      </c>
      <c r="AP6" s="64">
        <f t="shared" si="3"/>
        <v>4.7</v>
      </c>
      <c r="AQ6" s="64">
        <f t="shared" si="3"/>
        <v>4</v>
      </c>
      <c r="AR6" s="64">
        <f t="shared" si="3"/>
        <v>2.4</v>
      </c>
      <c r="AS6" s="64">
        <f t="shared" si="3"/>
        <v>2.2999999999999998</v>
      </c>
      <c r="AT6" s="61" t="str">
        <f>IF(AT8="-","",IF(AT8="-","【-】","【"&amp;SUBSTITUTE(TEXT(AT8,"#,##0.0"),"-","△")&amp;"】"))</f>
        <v>【5.3】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48</v>
      </c>
      <c r="BA6" s="65">
        <f t="shared" si="4"/>
        <v>46</v>
      </c>
      <c r="BB6" s="65">
        <f t="shared" si="4"/>
        <v>39</v>
      </c>
      <c r="BC6" s="65">
        <f t="shared" si="4"/>
        <v>25</v>
      </c>
      <c r="BD6" s="65">
        <f t="shared" si="4"/>
        <v>24</v>
      </c>
      <c r="BE6" s="63" t="str">
        <f>IF(BE8="-","",IF(BE8="-","【-】","【"&amp;SUBSTITUTE(TEXT(BE8,"#,##0"),"-","△")&amp;"】"))</f>
        <v>【30】</v>
      </c>
      <c r="BF6" s="64">
        <f>IF(BF8="-",NA(),BF8)</f>
        <v>59.1</v>
      </c>
      <c r="BG6" s="64">
        <f t="shared" ref="BG6:BO6" si="5">IF(BG8="-",NA(),BG8)</f>
        <v>55.2</v>
      </c>
      <c r="BH6" s="64">
        <f t="shared" si="5"/>
        <v>58.6</v>
      </c>
      <c r="BI6" s="64">
        <f t="shared" si="5"/>
        <v>57.4</v>
      </c>
      <c r="BJ6" s="64">
        <f t="shared" si="5"/>
        <v>57.4</v>
      </c>
      <c r="BK6" s="64">
        <f t="shared" si="5"/>
        <v>33.6</v>
      </c>
      <c r="BL6" s="64">
        <f t="shared" si="5"/>
        <v>33.200000000000003</v>
      </c>
      <c r="BM6" s="64">
        <f t="shared" si="5"/>
        <v>29.6</v>
      </c>
      <c r="BN6" s="64">
        <f t="shared" si="5"/>
        <v>29.2</v>
      </c>
      <c r="BO6" s="64">
        <f t="shared" si="5"/>
        <v>30.4</v>
      </c>
      <c r="BP6" s="61" t="str">
        <f>IF(BP8="-","",IF(BP8="-","【-】","【"&amp;SUBSTITUTE(TEXT(BP8,"#,##0.0"),"-","△")&amp;"】"))</f>
        <v>【26.3】</v>
      </c>
      <c r="BQ6" s="65">
        <f>IF(BQ8="-",NA(),BQ8)</f>
        <v>1758</v>
      </c>
      <c r="BR6" s="65">
        <f t="shared" ref="BR6:BZ6" si="6">IF(BR8="-",NA(),BR8)</f>
        <v>1673</v>
      </c>
      <c r="BS6" s="65">
        <f t="shared" si="6"/>
        <v>1891</v>
      </c>
      <c r="BT6" s="65">
        <f t="shared" si="6"/>
        <v>1731</v>
      </c>
      <c r="BU6" s="65">
        <f t="shared" si="6"/>
        <v>1731</v>
      </c>
      <c r="BV6" s="65">
        <f t="shared" si="6"/>
        <v>44860</v>
      </c>
      <c r="BW6" s="65">
        <f t="shared" si="6"/>
        <v>37496</v>
      </c>
      <c r="BX6" s="65">
        <f t="shared" si="6"/>
        <v>31888</v>
      </c>
      <c r="BY6" s="65">
        <f t="shared" si="6"/>
        <v>13314</v>
      </c>
      <c r="BZ6" s="65">
        <f t="shared" si="6"/>
        <v>23300</v>
      </c>
      <c r="CA6" s="63" t="str">
        <f>IF(CA8="-","",IF(CA8="-","【-】","【"&amp;SUBSTITUTE(TEXT(CA8,"#,##0"),"-","△")&amp;"】"))</f>
        <v>【16,102】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109</v>
      </c>
      <c r="CM6" s="63">
        <f t="shared" ref="CM6:CN6" si="7">CM8</f>
        <v>10345</v>
      </c>
      <c r="CN6" s="63">
        <f t="shared" si="7"/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110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254</v>
      </c>
      <c r="DF6" s="64">
        <f t="shared" si="8"/>
        <v>280</v>
      </c>
      <c r="DG6" s="64">
        <f t="shared" si="8"/>
        <v>239.6</v>
      </c>
      <c r="DH6" s="64">
        <f t="shared" si="8"/>
        <v>224.1</v>
      </c>
      <c r="DI6" s="64">
        <f t="shared" si="8"/>
        <v>155.19999999999999</v>
      </c>
      <c r="DJ6" s="61" t="str">
        <f>IF(DJ8="-","",IF(DJ8="-","【-】","【"&amp;SUBSTITUTE(TEXT(DJ8,"#,##0.0"),"-","△")&amp;"】"))</f>
        <v>【103.6】</v>
      </c>
      <c r="DK6" s="64">
        <f>IF(DK8="-",NA(),DK8)</f>
        <v>44.9</v>
      </c>
      <c r="DL6" s="64">
        <f t="shared" ref="DL6:DT6" si="9">IF(DL8="-",NA(),DL8)</f>
        <v>49.2</v>
      </c>
      <c r="DM6" s="64">
        <f t="shared" si="9"/>
        <v>52.5</v>
      </c>
      <c r="DN6" s="64">
        <f t="shared" si="9"/>
        <v>46.6</v>
      </c>
      <c r="DO6" s="64">
        <f t="shared" si="9"/>
        <v>44.9</v>
      </c>
      <c r="DP6" s="64">
        <f t="shared" si="9"/>
        <v>136.69999999999999</v>
      </c>
      <c r="DQ6" s="64">
        <f t="shared" si="9"/>
        <v>138.9</v>
      </c>
      <c r="DR6" s="64">
        <f t="shared" si="9"/>
        <v>139.69999999999999</v>
      </c>
      <c r="DS6" s="64">
        <f t="shared" si="9"/>
        <v>139.30000000000001</v>
      </c>
      <c r="DT6" s="64">
        <f t="shared" si="9"/>
        <v>136.30000000000001</v>
      </c>
      <c r="DU6" s="61" t="str">
        <f>IF(DU8="-","",IF(DU8="-","【-】","【"&amp;SUBSTITUTE(TEXT(DU8,"#,##0.0"),"-","△")&amp;"】"))</f>
        <v>【199.3】</v>
      </c>
    </row>
    <row r="7" spans="1:125" s="66" customFormat="1" x14ac:dyDescent="0.15">
      <c r="A7" s="49" t="s">
        <v>111</v>
      </c>
      <c r="B7" s="60">
        <f t="shared" ref="B7:X7" si="10">B8</f>
        <v>2018</v>
      </c>
      <c r="C7" s="60">
        <f t="shared" si="10"/>
        <v>382132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1</v>
      </c>
      <c r="H7" s="60" t="str">
        <f t="shared" si="10"/>
        <v>愛媛県　四国中央市</v>
      </c>
      <c r="I7" s="60" t="str">
        <f t="shared" si="10"/>
        <v>栄町第1駐車場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Ａ１Ｂ１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立体式</v>
      </c>
      <c r="R7" s="63">
        <f t="shared" si="10"/>
        <v>43</v>
      </c>
      <c r="S7" s="62" t="str">
        <f t="shared" si="10"/>
        <v>駅</v>
      </c>
      <c r="T7" s="62" t="str">
        <f t="shared" si="10"/>
        <v>無</v>
      </c>
      <c r="U7" s="63">
        <f t="shared" si="10"/>
        <v>2170</v>
      </c>
      <c r="V7" s="63">
        <f t="shared" si="10"/>
        <v>118</v>
      </c>
      <c r="W7" s="63">
        <f t="shared" si="10"/>
        <v>0</v>
      </c>
      <c r="X7" s="62" t="str">
        <f t="shared" si="10"/>
        <v>導入なし</v>
      </c>
      <c r="Y7" s="64">
        <f>Y8</f>
        <v>244.6</v>
      </c>
      <c r="Z7" s="64">
        <f t="shared" ref="Z7:AH7" si="11">Z8</f>
        <v>223</v>
      </c>
      <c r="AA7" s="64">
        <f t="shared" si="11"/>
        <v>241.3</v>
      </c>
      <c r="AB7" s="64">
        <f t="shared" si="11"/>
        <v>234.7</v>
      </c>
      <c r="AC7" s="64">
        <f t="shared" si="11"/>
        <v>234.7</v>
      </c>
      <c r="AD7" s="64">
        <f t="shared" si="11"/>
        <v>172.3</v>
      </c>
      <c r="AE7" s="64">
        <f t="shared" si="11"/>
        <v>218.5</v>
      </c>
      <c r="AF7" s="64">
        <f t="shared" si="11"/>
        <v>151.19999999999999</v>
      </c>
      <c r="AG7" s="64">
        <f t="shared" si="11"/>
        <v>212.4</v>
      </c>
      <c r="AH7" s="64">
        <f t="shared" si="11"/>
        <v>241.8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5.7</v>
      </c>
      <c r="AP7" s="64">
        <f t="shared" si="12"/>
        <v>4.7</v>
      </c>
      <c r="AQ7" s="64">
        <f t="shared" si="12"/>
        <v>4</v>
      </c>
      <c r="AR7" s="64">
        <f t="shared" si="12"/>
        <v>2.4</v>
      </c>
      <c r="AS7" s="64">
        <f t="shared" si="12"/>
        <v>2.2999999999999998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48</v>
      </c>
      <c r="BA7" s="65">
        <f t="shared" si="13"/>
        <v>46</v>
      </c>
      <c r="BB7" s="65">
        <f t="shared" si="13"/>
        <v>39</v>
      </c>
      <c r="BC7" s="65">
        <f t="shared" si="13"/>
        <v>25</v>
      </c>
      <c r="BD7" s="65">
        <f t="shared" si="13"/>
        <v>24</v>
      </c>
      <c r="BE7" s="63"/>
      <c r="BF7" s="64">
        <f>BF8</f>
        <v>59.1</v>
      </c>
      <c r="BG7" s="64">
        <f t="shared" ref="BG7:BO7" si="14">BG8</f>
        <v>55.2</v>
      </c>
      <c r="BH7" s="64">
        <f t="shared" si="14"/>
        <v>58.6</v>
      </c>
      <c r="BI7" s="64">
        <f t="shared" si="14"/>
        <v>57.4</v>
      </c>
      <c r="BJ7" s="64">
        <f t="shared" si="14"/>
        <v>57.4</v>
      </c>
      <c r="BK7" s="64">
        <f t="shared" si="14"/>
        <v>33.6</v>
      </c>
      <c r="BL7" s="64">
        <f t="shared" si="14"/>
        <v>33.200000000000003</v>
      </c>
      <c r="BM7" s="64">
        <f t="shared" si="14"/>
        <v>29.6</v>
      </c>
      <c r="BN7" s="64">
        <f t="shared" si="14"/>
        <v>29.2</v>
      </c>
      <c r="BO7" s="64">
        <f t="shared" si="14"/>
        <v>30.4</v>
      </c>
      <c r="BP7" s="61"/>
      <c r="BQ7" s="65">
        <f>BQ8</f>
        <v>1758</v>
      </c>
      <c r="BR7" s="65">
        <f t="shared" ref="BR7:BZ7" si="15">BR8</f>
        <v>1673</v>
      </c>
      <c r="BS7" s="65">
        <f t="shared" si="15"/>
        <v>1891</v>
      </c>
      <c r="BT7" s="65">
        <f t="shared" si="15"/>
        <v>1731</v>
      </c>
      <c r="BU7" s="65">
        <f t="shared" si="15"/>
        <v>1731</v>
      </c>
      <c r="BV7" s="65">
        <f t="shared" si="15"/>
        <v>44860</v>
      </c>
      <c r="BW7" s="65">
        <f t="shared" si="15"/>
        <v>37496</v>
      </c>
      <c r="BX7" s="65">
        <f t="shared" si="15"/>
        <v>31888</v>
      </c>
      <c r="BY7" s="65">
        <f t="shared" si="15"/>
        <v>13314</v>
      </c>
      <c r="BZ7" s="65">
        <f t="shared" si="15"/>
        <v>23300</v>
      </c>
      <c r="CA7" s="63"/>
      <c r="CB7" s="64" t="s">
        <v>112</v>
      </c>
      <c r="CC7" s="64" t="s">
        <v>112</v>
      </c>
      <c r="CD7" s="64" t="s">
        <v>112</v>
      </c>
      <c r="CE7" s="64" t="s">
        <v>112</v>
      </c>
      <c r="CF7" s="64" t="s">
        <v>112</v>
      </c>
      <c r="CG7" s="64" t="s">
        <v>112</v>
      </c>
      <c r="CH7" s="64" t="s">
        <v>112</v>
      </c>
      <c r="CI7" s="64" t="s">
        <v>112</v>
      </c>
      <c r="CJ7" s="64" t="s">
        <v>112</v>
      </c>
      <c r="CK7" s="64" t="s">
        <v>109</v>
      </c>
      <c r="CL7" s="61"/>
      <c r="CM7" s="63">
        <f>CM8</f>
        <v>10345</v>
      </c>
      <c r="CN7" s="63">
        <f>CN8</f>
        <v>0</v>
      </c>
      <c r="CO7" s="64" t="s">
        <v>112</v>
      </c>
      <c r="CP7" s="64" t="s">
        <v>112</v>
      </c>
      <c r="CQ7" s="64" t="s">
        <v>112</v>
      </c>
      <c r="CR7" s="64" t="s">
        <v>112</v>
      </c>
      <c r="CS7" s="64" t="s">
        <v>112</v>
      </c>
      <c r="CT7" s="64" t="s">
        <v>112</v>
      </c>
      <c r="CU7" s="64" t="s">
        <v>112</v>
      </c>
      <c r="CV7" s="64" t="s">
        <v>112</v>
      </c>
      <c r="CW7" s="64" t="s">
        <v>112</v>
      </c>
      <c r="CX7" s="64" t="s">
        <v>109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254</v>
      </c>
      <c r="DF7" s="64">
        <f t="shared" si="16"/>
        <v>280</v>
      </c>
      <c r="DG7" s="64">
        <f t="shared" si="16"/>
        <v>239.6</v>
      </c>
      <c r="DH7" s="64">
        <f t="shared" si="16"/>
        <v>224.1</v>
      </c>
      <c r="DI7" s="64">
        <f t="shared" si="16"/>
        <v>155.19999999999999</v>
      </c>
      <c r="DJ7" s="61"/>
      <c r="DK7" s="64">
        <f>DK8</f>
        <v>44.9</v>
      </c>
      <c r="DL7" s="64">
        <f t="shared" ref="DL7:DT7" si="17">DL8</f>
        <v>49.2</v>
      </c>
      <c r="DM7" s="64">
        <f t="shared" si="17"/>
        <v>52.5</v>
      </c>
      <c r="DN7" s="64">
        <f t="shared" si="17"/>
        <v>46.6</v>
      </c>
      <c r="DO7" s="64">
        <f t="shared" si="17"/>
        <v>44.9</v>
      </c>
      <c r="DP7" s="64">
        <f t="shared" si="17"/>
        <v>136.69999999999999</v>
      </c>
      <c r="DQ7" s="64">
        <f t="shared" si="17"/>
        <v>138.9</v>
      </c>
      <c r="DR7" s="64">
        <f t="shared" si="17"/>
        <v>139.69999999999999</v>
      </c>
      <c r="DS7" s="64">
        <f t="shared" si="17"/>
        <v>139.30000000000001</v>
      </c>
      <c r="DT7" s="64">
        <f t="shared" si="17"/>
        <v>136.30000000000001</v>
      </c>
      <c r="DU7" s="61"/>
    </row>
    <row r="8" spans="1:125" s="66" customFormat="1" x14ac:dyDescent="0.15">
      <c r="A8" s="49"/>
      <c r="B8" s="67">
        <v>2018</v>
      </c>
      <c r="C8" s="67">
        <v>382132</v>
      </c>
      <c r="D8" s="67">
        <v>47</v>
      </c>
      <c r="E8" s="67">
        <v>14</v>
      </c>
      <c r="F8" s="67">
        <v>0</v>
      </c>
      <c r="G8" s="67">
        <v>1</v>
      </c>
      <c r="H8" s="67" t="s">
        <v>113</v>
      </c>
      <c r="I8" s="67" t="s">
        <v>114</v>
      </c>
      <c r="J8" s="67" t="s">
        <v>115</v>
      </c>
      <c r="K8" s="67" t="s">
        <v>116</v>
      </c>
      <c r="L8" s="67" t="s">
        <v>117</v>
      </c>
      <c r="M8" s="67" t="s">
        <v>118</v>
      </c>
      <c r="N8" s="67" t="s">
        <v>119</v>
      </c>
      <c r="O8" s="68" t="s">
        <v>120</v>
      </c>
      <c r="P8" s="69" t="s">
        <v>121</v>
      </c>
      <c r="Q8" s="69" t="s">
        <v>122</v>
      </c>
      <c r="R8" s="70">
        <v>43</v>
      </c>
      <c r="S8" s="69" t="s">
        <v>123</v>
      </c>
      <c r="T8" s="69" t="s">
        <v>124</v>
      </c>
      <c r="U8" s="70">
        <v>2170</v>
      </c>
      <c r="V8" s="70">
        <v>118</v>
      </c>
      <c r="W8" s="70">
        <v>0</v>
      </c>
      <c r="X8" s="69" t="s">
        <v>125</v>
      </c>
      <c r="Y8" s="71">
        <v>244.6</v>
      </c>
      <c r="Z8" s="71">
        <v>223</v>
      </c>
      <c r="AA8" s="71">
        <v>241.3</v>
      </c>
      <c r="AB8" s="71">
        <v>234.7</v>
      </c>
      <c r="AC8" s="71">
        <v>234.7</v>
      </c>
      <c r="AD8" s="71">
        <v>172.3</v>
      </c>
      <c r="AE8" s="71">
        <v>218.5</v>
      </c>
      <c r="AF8" s="71">
        <v>151.19999999999999</v>
      </c>
      <c r="AG8" s="71">
        <v>212.4</v>
      </c>
      <c r="AH8" s="71">
        <v>241.8</v>
      </c>
      <c r="AI8" s="68">
        <v>297.10000000000002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5.7</v>
      </c>
      <c r="AP8" s="71">
        <v>4.7</v>
      </c>
      <c r="AQ8" s="71">
        <v>4</v>
      </c>
      <c r="AR8" s="71">
        <v>2.4</v>
      </c>
      <c r="AS8" s="71">
        <v>2.2999999999999998</v>
      </c>
      <c r="AT8" s="68">
        <v>5.3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48</v>
      </c>
      <c r="BA8" s="72">
        <v>46</v>
      </c>
      <c r="BB8" s="72">
        <v>39</v>
      </c>
      <c r="BC8" s="72">
        <v>25</v>
      </c>
      <c r="BD8" s="72">
        <v>24</v>
      </c>
      <c r="BE8" s="72">
        <v>30</v>
      </c>
      <c r="BF8" s="71">
        <v>59.1</v>
      </c>
      <c r="BG8" s="71">
        <v>55.2</v>
      </c>
      <c r="BH8" s="71">
        <v>58.6</v>
      </c>
      <c r="BI8" s="71">
        <v>57.4</v>
      </c>
      <c r="BJ8" s="71">
        <v>57.4</v>
      </c>
      <c r="BK8" s="71">
        <v>33.6</v>
      </c>
      <c r="BL8" s="71">
        <v>33.200000000000003</v>
      </c>
      <c r="BM8" s="71">
        <v>29.6</v>
      </c>
      <c r="BN8" s="71">
        <v>29.2</v>
      </c>
      <c r="BO8" s="71">
        <v>30.4</v>
      </c>
      <c r="BP8" s="68">
        <v>26.3</v>
      </c>
      <c r="BQ8" s="72">
        <v>1758</v>
      </c>
      <c r="BR8" s="72">
        <v>1673</v>
      </c>
      <c r="BS8" s="72">
        <v>1891</v>
      </c>
      <c r="BT8" s="73">
        <v>1731</v>
      </c>
      <c r="BU8" s="73">
        <v>1731</v>
      </c>
      <c r="BV8" s="72">
        <v>44860</v>
      </c>
      <c r="BW8" s="72">
        <v>37496</v>
      </c>
      <c r="BX8" s="72">
        <v>31888</v>
      </c>
      <c r="BY8" s="72">
        <v>13314</v>
      </c>
      <c r="BZ8" s="72">
        <v>23300</v>
      </c>
      <c r="CA8" s="70">
        <v>16102</v>
      </c>
      <c r="CB8" s="71" t="s">
        <v>117</v>
      </c>
      <c r="CC8" s="71" t="s">
        <v>117</v>
      </c>
      <c r="CD8" s="71" t="s">
        <v>117</v>
      </c>
      <c r="CE8" s="71" t="s">
        <v>117</v>
      </c>
      <c r="CF8" s="71" t="s">
        <v>117</v>
      </c>
      <c r="CG8" s="71" t="s">
        <v>117</v>
      </c>
      <c r="CH8" s="71" t="s">
        <v>117</v>
      </c>
      <c r="CI8" s="71" t="s">
        <v>117</v>
      </c>
      <c r="CJ8" s="71" t="s">
        <v>117</v>
      </c>
      <c r="CK8" s="71" t="s">
        <v>117</v>
      </c>
      <c r="CL8" s="68" t="s">
        <v>117</v>
      </c>
      <c r="CM8" s="70">
        <v>10345</v>
      </c>
      <c r="CN8" s="70">
        <v>0</v>
      </c>
      <c r="CO8" s="71" t="s">
        <v>117</v>
      </c>
      <c r="CP8" s="71" t="s">
        <v>117</v>
      </c>
      <c r="CQ8" s="71" t="s">
        <v>117</v>
      </c>
      <c r="CR8" s="71" t="s">
        <v>117</v>
      </c>
      <c r="CS8" s="71" t="s">
        <v>117</v>
      </c>
      <c r="CT8" s="71" t="s">
        <v>117</v>
      </c>
      <c r="CU8" s="71" t="s">
        <v>117</v>
      </c>
      <c r="CV8" s="71" t="s">
        <v>117</v>
      </c>
      <c r="CW8" s="71" t="s">
        <v>117</v>
      </c>
      <c r="CX8" s="71" t="s">
        <v>117</v>
      </c>
      <c r="CY8" s="68" t="s">
        <v>117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254</v>
      </c>
      <c r="DF8" s="71">
        <v>280</v>
      </c>
      <c r="DG8" s="71">
        <v>239.6</v>
      </c>
      <c r="DH8" s="71">
        <v>224.1</v>
      </c>
      <c r="DI8" s="71">
        <v>155.19999999999999</v>
      </c>
      <c r="DJ8" s="68">
        <v>103.6</v>
      </c>
      <c r="DK8" s="71">
        <v>44.9</v>
      </c>
      <c r="DL8" s="71">
        <v>49.2</v>
      </c>
      <c r="DM8" s="71">
        <v>52.5</v>
      </c>
      <c r="DN8" s="71">
        <v>46.6</v>
      </c>
      <c r="DO8" s="71">
        <v>44.9</v>
      </c>
      <c r="DP8" s="71">
        <v>136.69999999999999</v>
      </c>
      <c r="DQ8" s="71">
        <v>138.9</v>
      </c>
      <c r="DR8" s="71">
        <v>139.69999999999999</v>
      </c>
      <c r="DS8" s="71">
        <v>139.30000000000001</v>
      </c>
      <c r="DT8" s="71">
        <v>136.30000000000001</v>
      </c>
      <c r="DU8" s="68">
        <v>199.3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126</v>
      </c>
      <c r="C10" s="78" t="s">
        <v>127</v>
      </c>
      <c r="D10" s="78" t="s">
        <v>128</v>
      </c>
      <c r="E10" s="78" t="s">
        <v>129</v>
      </c>
      <c r="F10" s="78" t="s">
        <v>130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>
        <f>DATEVALUE($B$6-4&amp;"年1月1日")</f>
        <v>41640</v>
      </c>
      <c r="C11" s="79">
        <f>DATEVALUE($B$6-3&amp;"年1月1日")</f>
        <v>42005</v>
      </c>
      <c r="D11" s="79">
        <f>DATEVALUE($B$6-2&amp;"年1月1日")</f>
        <v>42370</v>
      </c>
      <c r="E11" s="79">
        <f>DATEVALUE($B$6-1&amp;"年1月1日")</f>
        <v>42736</v>
      </c>
      <c r="F11" s="79">
        <f>DATEVALUE($B$6&amp;"年1月1日")</f>
        <v>43101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梶原靖久</cp:lastModifiedBy>
  <cp:lastPrinted>2020-02-03T10:20:25Z</cp:lastPrinted>
  <dcterms:created xsi:type="dcterms:W3CDTF">2019-12-05T07:28:45Z</dcterms:created>
  <dcterms:modified xsi:type="dcterms:W3CDTF">2020-02-03T10:32:29Z</dcterms:modified>
  <cp:category/>
</cp:coreProperties>
</file>